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smcaldwe/Downloads/"/>
    </mc:Choice>
  </mc:AlternateContent>
  <xr:revisionPtr revIDLastSave="0" documentId="13_ncr:1_{48424235-5B98-B14F-9918-344E3F611A38}" xr6:coauthVersionLast="45" xr6:coauthVersionMax="45" xr10:uidLastSave="{00000000-0000-0000-0000-000000000000}"/>
  <bookViews>
    <workbookView xWindow="0" yWindow="460" windowWidth="31020" windowHeight="18260" xr2:uid="{00000000-000D-0000-FFFF-FFFF00000000}"/>
  </bookViews>
  <sheets>
    <sheet name="Sheet1" sheetId="1" r:id="rId1"/>
  </sheets>
  <definedNames>
    <definedName name="Data_are_cumulative_absorbed_doses_from_preliminary_analysis_of_results_from_instruments_on_the_International_Space_Station__analyzed_by_subject_matter_experts_from_the_Space_Radiation_Analysis_Group__SRAG___NASA_JSC.___https___srag.jsc.nasa.gov">Sheet1!#REF!</definedName>
    <definedName name="_xlnm.Print_Area" localSheetId="0">Sheet1!$A$1:$Q$59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6" i="1" l="1"/>
  <c r="O46" i="1"/>
  <c r="O43" i="1"/>
  <c r="N43" i="1"/>
  <c r="N42" i="1"/>
  <c r="O42" i="1"/>
  <c r="M43" i="1"/>
  <c r="M42" i="1"/>
  <c r="N38" i="1"/>
  <c r="O38" i="1"/>
  <c r="N36" i="1"/>
  <c r="O36" i="1"/>
  <c r="N35" i="1"/>
  <c r="O35" i="1"/>
  <c r="N34" i="1"/>
  <c r="O34" i="1"/>
  <c r="M38" i="1"/>
  <c r="M36" i="1"/>
  <c r="M35" i="1"/>
  <c r="M34" i="1"/>
  <c r="N33" i="1"/>
  <c r="O33" i="1"/>
  <c r="O31" i="1"/>
  <c r="N31" i="1"/>
  <c r="N29" i="1"/>
  <c r="O29" i="1"/>
  <c r="N30" i="1"/>
  <c r="O30" i="1"/>
  <c r="N27" i="1"/>
  <c r="O27" i="1"/>
  <c r="O28" i="1"/>
  <c r="N28" i="1"/>
  <c r="O25" i="1"/>
  <c r="N25" i="1"/>
  <c r="N24" i="1"/>
  <c r="N23" i="1"/>
  <c r="N22" i="1"/>
  <c r="N21" i="1"/>
  <c r="O24" i="1"/>
  <c r="O23" i="1"/>
  <c r="O22" i="1"/>
  <c r="O21" i="1"/>
  <c r="P24" i="1"/>
  <c r="P23" i="1"/>
  <c r="P22" i="1"/>
  <c r="P21" i="1"/>
  <c r="P34" i="1" l="1"/>
  <c r="P30" i="1"/>
  <c r="P29" i="1"/>
  <c r="P46" i="1"/>
  <c r="P42" i="1"/>
  <c r="P33" i="1"/>
  <c r="P35" i="1"/>
  <c r="P38" i="1"/>
  <c r="P25" i="1"/>
  <c r="P43" i="1"/>
  <c r="P36" i="1"/>
  <c r="P27" i="1"/>
  <c r="P31" i="1"/>
</calcChain>
</file>

<file path=xl/sharedStrings.xml><?xml version="1.0" encoding="utf-8"?>
<sst xmlns="http://schemas.openxmlformats.org/spreadsheetml/2006/main" count="155" uniqueCount="128">
  <si>
    <t>RR5 - LAR</t>
  </si>
  <si>
    <t xml:space="preserve">RR6 - LAR </t>
  </si>
  <si>
    <t>Animal Transfer</t>
  </si>
  <si>
    <t>RR9 - LAR</t>
  </si>
  <si>
    <t>ISS Habitat Prime Locations</t>
  </si>
  <si>
    <t xml:space="preserve">Express Rack 1 locker 7&amp;8 </t>
  </si>
  <si>
    <t xml:space="preserve">Express Rack 1 locker 7&amp;8
Express Rack 2 locker 7&amp;8 </t>
  </si>
  <si>
    <t>Express Rack 1 locker 8
Express Rack 2 locker 7</t>
  </si>
  <si>
    <t>Express Rack 1 locker 5
Express Rack 2 locker 2</t>
  </si>
  <si>
    <t>RR5_1</t>
  </si>
  <si>
    <t>RR5_2</t>
  </si>
  <si>
    <t>RR6_2</t>
  </si>
  <si>
    <t>US Lab</t>
  </si>
  <si>
    <t>(mGy)</t>
  </si>
  <si>
    <t>Express Rack 1 locker 5&amp;6
Express Rack 2 locker 1&amp;2</t>
  </si>
  <si>
    <t>Rodent Habitat</t>
  </si>
  <si>
    <t>RR7_1</t>
  </si>
  <si>
    <t>RR7_2</t>
  </si>
  <si>
    <t>GeneLab Number</t>
  </si>
  <si>
    <t>RR1_1</t>
  </si>
  <si>
    <t>Launch Vehicle</t>
  </si>
  <si>
    <t>Experiment End</t>
  </si>
  <si>
    <t>Dosimeter( Location)</t>
  </si>
  <si>
    <t>Cumuative Absorbed Dose</t>
  </si>
  <si>
    <t>GCR</t>
  </si>
  <si>
    <t>(mGy/d)</t>
  </si>
  <si>
    <t>SAA</t>
  </si>
  <si>
    <t>Total</t>
  </si>
  <si>
    <t>Return Vehicle</t>
  </si>
  <si>
    <t>Notes</t>
  </si>
  <si>
    <t>RR1_2</t>
  </si>
  <si>
    <t>SpaceX-4</t>
  </si>
  <si>
    <t>SpaceX-5</t>
  </si>
  <si>
    <t>SpaceX-8</t>
  </si>
  <si>
    <t>SpaceX-9</t>
  </si>
  <si>
    <t>SpaceX-10</t>
  </si>
  <si>
    <t>SpaceX-11</t>
  </si>
  <si>
    <t>SpaceX-12</t>
  </si>
  <si>
    <t>SpaceX-13</t>
  </si>
  <si>
    <t>SpaceX-15</t>
  </si>
  <si>
    <t>SpaceX-16</t>
  </si>
  <si>
    <t>RR3_1</t>
  </si>
  <si>
    <t>RR3_2</t>
  </si>
  <si>
    <t>RR3_3</t>
  </si>
  <si>
    <t>RR3_4</t>
  </si>
  <si>
    <t>Absorbed Dose Rate     (daily average)</t>
  </si>
  <si>
    <t>RR4_1</t>
  </si>
  <si>
    <t>RR4_2</t>
  </si>
  <si>
    <t>RR4_3</t>
  </si>
  <si>
    <t>RR4_4</t>
  </si>
  <si>
    <t>Mice euthanized/samples collected @ launch+39,40,41,42 days</t>
  </si>
  <si>
    <t>RR1_3</t>
  </si>
  <si>
    <t xml:space="preserve">https://lsda.jsc.nasa.gov/document/doc_detail/Doc13600;  4 days in transit + 18 days on ISS (RR1_1, CASIS), 19 days (RR1_2, CASIS) and 33 days on ISS (RR1_3, NASA); tissue frozen in MELFI. </t>
  </si>
  <si>
    <t>Express Rack 1,2 locker 5&amp;6</t>
  </si>
  <si>
    <t>RR5_3</t>
  </si>
  <si>
    <t>RR5_4</t>
  </si>
  <si>
    <t>RR6_1</t>
  </si>
  <si>
    <t>RR6_3</t>
  </si>
  <si>
    <t>RR6_4</t>
  </si>
  <si>
    <t>RR7_3</t>
  </si>
  <si>
    <t>RR7_4</t>
  </si>
  <si>
    <t>RR8_1</t>
  </si>
  <si>
    <t>RR8_2</t>
  </si>
  <si>
    <t>SpaceX-14</t>
  </si>
  <si>
    <t>*No active dosimetry in US Lab for this period; data from RR-5 (June-July 2017)</t>
  </si>
  <si>
    <t>RAD (LAB103)</t>
  </si>
  <si>
    <t>REM (LAB103)</t>
  </si>
  <si>
    <t>REM (LAB103)*</t>
  </si>
  <si>
    <t>Mice euthanized/samples collected @ launch+53,54,55,56 days;   *Data through 2/1/18. No dosimeter in US Lab 2/2-2/9; use averages from 12/15-2/1</t>
  </si>
  <si>
    <t>Mice euthanized/samples collected @ launch+25,26, 75,76 days</t>
  </si>
  <si>
    <t>RR8_LAR</t>
  </si>
  <si>
    <t>Mice euthanized/samples collected @ launch 22,23 days</t>
  </si>
  <si>
    <t>Launch Date/Time</t>
  </si>
  <si>
    <t>9/21/14     13:21</t>
  </si>
  <si>
    <t>4/8/16 20:43</t>
  </si>
  <si>
    <t>2/19/17 14:39</t>
  </si>
  <si>
    <t>6/3/17 21:07</t>
  </si>
  <si>
    <t>8/14/17 16:32</t>
  </si>
  <si>
    <t>12/15/17  15:36</t>
  </si>
  <si>
    <t>6/29/18  09:42</t>
  </si>
  <si>
    <t>12/5/18  18:16</t>
  </si>
  <si>
    <t>Return Date/Time</t>
  </si>
  <si>
    <t>1/14/19 05:10</t>
  </si>
  <si>
    <t>8/3/18 22:17</t>
  </si>
  <si>
    <t>5/5/18 07:03</t>
  </si>
  <si>
    <t>1/13/18 15:37</t>
  </si>
  <si>
    <t>9/17/17 14:14</t>
  </si>
  <si>
    <t>7/3/17 12:12</t>
  </si>
  <si>
    <t>3/19/17 14:46</t>
  </si>
  <si>
    <t>8/26/16 15:47</t>
  </si>
  <si>
    <t>2/11/15 00:44</t>
  </si>
  <si>
    <t>10/25/14 19:39</t>
  </si>
  <si>
    <t>Mice euthanized/samples collected @ launch+20,21,22,23 days; no REM 2/19-23--use average over 2/24-end date</t>
  </si>
  <si>
    <t>For duration use launch-to-landing; see note below re: dose data</t>
  </si>
  <si>
    <t>Mice euthanized/samples collected @ launch+56,57,58,59 days; *dose data from SRAG database and R. Rios, SRAG (priv. comm.)</t>
  </si>
  <si>
    <t>RAD (LAB103)*</t>
  </si>
  <si>
    <t xml:space="preserve">For duration use launch-to-landing; </t>
  </si>
  <si>
    <t>Live animal return on 1/14/19 (experiment terminated early due to food bar contamination); For duration use launch-to-landing</t>
  </si>
  <si>
    <t xml:space="preserve">Rodent Payload </t>
  </si>
  <si>
    <t>(Unique ID to differentiate end dates)</t>
  </si>
  <si>
    <t>GLDS-47</t>
  </si>
  <si>
    <t>GLDS-240</t>
  </si>
  <si>
    <t>GLDS-241</t>
  </si>
  <si>
    <t>GLDS-242</t>
  </si>
  <si>
    <t>GLDS-250</t>
  </si>
  <si>
    <t>GLDS-253</t>
  </si>
  <si>
    <t>GLDS-254</t>
  </si>
  <si>
    <t>GLDS-244</t>
  </si>
  <si>
    <t>GLDS-245</t>
  </si>
  <si>
    <t>GLDS-246</t>
  </si>
  <si>
    <t>GLDS-247</t>
  </si>
  <si>
    <t>GLDS-248</t>
  </si>
  <si>
    <t>GLDS-249</t>
  </si>
  <si>
    <t>GLDS-243</t>
  </si>
  <si>
    <t>GLDS-162</t>
  </si>
  <si>
    <t>GLDS-163</t>
  </si>
  <si>
    <t>GLDS-168</t>
  </si>
  <si>
    <t>GLDS-192</t>
  </si>
  <si>
    <t>GLDS-161</t>
  </si>
  <si>
    <t>GLDS-98</t>
  </si>
  <si>
    <t>GLDS-99</t>
  </si>
  <si>
    <t>GLDS-100</t>
  </si>
  <si>
    <t>GLDS-101</t>
  </si>
  <si>
    <t>GLDS-102</t>
  </si>
  <si>
    <t>GLDS-103</t>
  </si>
  <si>
    <t>GLDS-104</t>
  </si>
  <si>
    <t>GLDS-105</t>
  </si>
  <si>
    <t>GLDS-48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</si>
</sst>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charset val="128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2" borderId="3" xfId="0" applyFont="1" applyFill="1" applyBorder="1" applyAlignment="1">
      <alignment horizontal="center"/>
    </xf>
    <xf numFmtId="14" fontId="0" fillId="2" borderId="3" xfId="0" applyNumberFormat="1" applyFill="1" applyBorder="1" applyAlignment="1">
      <alignment horizontal="center" vertical="center"/>
    </xf>
    <xf numFmtId="165" fontId="0" fillId="2" borderId="3" xfId="0" applyNumberFormat="1" applyFill="1" applyBorder="1"/>
    <xf numFmtId="49" fontId="0" fillId="2" borderId="3" xfId="0" applyNumberFormat="1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/>
    </xf>
    <xf numFmtId="164" fontId="0" fillId="2" borderId="3" xfId="0" applyNumberFormat="1" applyFont="1" applyFill="1" applyBorder="1"/>
    <xf numFmtId="164" fontId="0" fillId="2" borderId="3" xfId="0" applyNumberFormat="1" applyFont="1" applyFill="1" applyBorder="1" applyAlignment="1">
      <alignment horizontal="center"/>
    </xf>
    <xf numFmtId="0" fontId="0" fillId="2" borderId="3" xfId="0" applyFill="1" applyBorder="1"/>
    <xf numFmtId="0" fontId="0" fillId="0" borderId="3" xfId="0" applyFill="1" applyBorder="1"/>
    <xf numFmtId="165" fontId="0" fillId="2" borderId="3" xfId="0" applyNumberFormat="1" applyFont="1" applyFill="1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/>
    <xf numFmtId="165" fontId="0" fillId="0" borderId="3" xfId="0" applyNumberFormat="1" applyFill="1" applyBorder="1"/>
    <xf numFmtId="0" fontId="0" fillId="0" borderId="3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165" fontId="6" fillId="2" borderId="3" xfId="0" applyNumberFormat="1" applyFont="1" applyFill="1" applyBorder="1"/>
    <xf numFmtId="49" fontId="0" fillId="2" borderId="3" xfId="0" applyNumberForma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 vertical="center" wrapText="1"/>
    </xf>
    <xf numFmtId="0" fontId="2" fillId="2" borderId="4" xfId="43" applyFill="1" applyBorder="1" applyAlignment="1">
      <alignment horizontal="center" vertical="center"/>
    </xf>
    <xf numFmtId="0" fontId="2" fillId="2" borderId="1" xfId="43" applyFill="1" applyBorder="1" applyAlignment="1">
      <alignment horizontal="center" vertical="center"/>
    </xf>
    <xf numFmtId="49" fontId="2" fillId="0" borderId="3" xfId="43" applyNumberFormat="1" applyFill="1" applyBorder="1" applyAlignment="1">
      <alignment horizontal="center" vertical="center"/>
    </xf>
    <xf numFmtId="0" fontId="2" fillId="0" borderId="4" xfId="43" applyFill="1" applyBorder="1" applyAlignment="1">
      <alignment horizontal="center" vertical="center"/>
    </xf>
    <xf numFmtId="0" fontId="2" fillId="0" borderId="1" xfId="43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2" fillId="2" borderId="4" xfId="43" applyNumberFormat="1" applyFill="1" applyBorder="1" applyAlignment="1">
      <alignment horizontal="center" vertical="center" wrapText="1"/>
    </xf>
    <xf numFmtId="49" fontId="2" fillId="2" borderId="2" xfId="43" applyNumberFormat="1" applyFill="1" applyBorder="1" applyAlignment="1">
      <alignment horizontal="center" vertical="center" wrapText="1"/>
    </xf>
    <xf numFmtId="49" fontId="2" fillId="2" borderId="1" xfId="43" applyNumberFormat="1" applyFill="1" applyBorder="1" applyAlignment="1">
      <alignment horizontal="center" vertical="center" wrapText="1"/>
    </xf>
    <xf numFmtId="0" fontId="2" fillId="0" borderId="4" xfId="43" applyFill="1" applyBorder="1" applyAlignment="1">
      <alignment horizontal="center" vertical="center" wrapText="1"/>
    </xf>
    <xf numFmtId="3" fontId="2" fillId="0" borderId="1" xfId="43" applyNumberFormat="1" applyFill="1" applyBorder="1" applyAlignment="1">
      <alignment horizontal="center" vertical="center"/>
    </xf>
    <xf numFmtId="0" fontId="2" fillId="0" borderId="1" xfId="43" applyFill="1" applyBorder="1" applyAlignment="1">
      <alignment horizontal="center" vertical="center" wrapText="1"/>
    </xf>
    <xf numFmtId="0" fontId="2" fillId="0" borderId="2" xfId="43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" fillId="3" borderId="3" xfId="43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164" fontId="0" fillId="2" borderId="4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165" fontId="0" fillId="2" borderId="4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</cellXfs>
  <cellStyles count="1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enelab-data.ndc.nasa.gov/genelab/accession/GLDS-254/" TargetMode="External"/><Relationship Id="rId13" Type="http://schemas.openxmlformats.org/officeDocument/2006/relationships/hyperlink" Target="https://genelab-data.ndc.nasa.gov/genelab/accession/GLDS-246/" TargetMode="External"/><Relationship Id="rId18" Type="http://schemas.openxmlformats.org/officeDocument/2006/relationships/hyperlink" Target="https://genelab-data.ndc.nasa.gov/genelab/accession/GLDS-162/" TargetMode="External"/><Relationship Id="rId26" Type="http://schemas.openxmlformats.org/officeDocument/2006/relationships/hyperlink" Target="https://genelab-data.ndc.nasa.gov/genelab/accession/GLDS-101/" TargetMode="External"/><Relationship Id="rId3" Type="http://schemas.openxmlformats.org/officeDocument/2006/relationships/hyperlink" Target="https://genelab-data.ndc.nasa.gov/genelab/accession/GLDS-47/" TargetMode="External"/><Relationship Id="rId21" Type="http://schemas.openxmlformats.org/officeDocument/2006/relationships/hyperlink" Target="https://genelab-data.ndc.nasa.gov/genelab/accession/GLDS-192/" TargetMode="External"/><Relationship Id="rId7" Type="http://schemas.openxmlformats.org/officeDocument/2006/relationships/hyperlink" Target="https://genelab-data.ndc.nasa.gov/genelab/accession/GLDS-250/" TargetMode="External"/><Relationship Id="rId12" Type="http://schemas.openxmlformats.org/officeDocument/2006/relationships/hyperlink" Target="https://genelab-data.ndc.nasa.gov/genelab/accession/GLDS-245/" TargetMode="External"/><Relationship Id="rId17" Type="http://schemas.openxmlformats.org/officeDocument/2006/relationships/hyperlink" Target="https://genelab-data.ndc.nasa.gov/genelab/accession/GLDS-161/" TargetMode="External"/><Relationship Id="rId25" Type="http://schemas.openxmlformats.org/officeDocument/2006/relationships/hyperlink" Target="https://genelab-data.ndc.nasa.gov/genelab/accession/GLDS-100/" TargetMode="External"/><Relationship Id="rId2" Type="http://schemas.openxmlformats.org/officeDocument/2006/relationships/hyperlink" Target="https://genelab-data.ndc.nasa.gov/genelab/accession/GLDS-47/" TargetMode="External"/><Relationship Id="rId16" Type="http://schemas.openxmlformats.org/officeDocument/2006/relationships/hyperlink" Target="https://genelab-data.ndc.nasa.gov/genelab/accession/GLDS-249/" TargetMode="External"/><Relationship Id="rId20" Type="http://schemas.openxmlformats.org/officeDocument/2006/relationships/hyperlink" Target="https://genelab-data.ndc.nasa.gov/genelab/accession/GLDS-168/" TargetMode="External"/><Relationship Id="rId29" Type="http://schemas.openxmlformats.org/officeDocument/2006/relationships/hyperlink" Target="https://genelab-data.ndc.nasa.gov/genelab/accession/GLDS-104/" TargetMode="External"/><Relationship Id="rId1" Type="http://schemas.openxmlformats.org/officeDocument/2006/relationships/hyperlink" Target="https://lsda.jsc.nasa.gov/Hardware/hardw/1379" TargetMode="External"/><Relationship Id="rId6" Type="http://schemas.openxmlformats.org/officeDocument/2006/relationships/hyperlink" Target="https://genelab-data.ndc.nasa.gov/genelab/accession/GLDS-242/" TargetMode="External"/><Relationship Id="rId11" Type="http://schemas.openxmlformats.org/officeDocument/2006/relationships/hyperlink" Target="https://genelab-data.ndc.nasa.gov/genelab/accession/GLDS-244/" TargetMode="External"/><Relationship Id="rId24" Type="http://schemas.openxmlformats.org/officeDocument/2006/relationships/hyperlink" Target="https://genelab-data.ndc.nasa.gov/genelab/accession/GLDS-99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genelab-data.ndc.nasa.gov/genelab/accession/GLDS-241/" TargetMode="External"/><Relationship Id="rId15" Type="http://schemas.openxmlformats.org/officeDocument/2006/relationships/hyperlink" Target="https://genelab-data.ndc.nasa.gov/genelab/accession/GLDS-248/" TargetMode="External"/><Relationship Id="rId23" Type="http://schemas.openxmlformats.org/officeDocument/2006/relationships/hyperlink" Target="https://genelab-data.ndc.nasa.gov/genelab/accession/GLDS-98/" TargetMode="External"/><Relationship Id="rId28" Type="http://schemas.openxmlformats.org/officeDocument/2006/relationships/hyperlink" Target="https://genelab-data.ndc.nasa.gov/genelab/accession/GLDS-103/" TargetMode="External"/><Relationship Id="rId10" Type="http://schemas.openxmlformats.org/officeDocument/2006/relationships/hyperlink" Target="https://genelab-data.ndc.nasa.gov/genelab/accession/GLDS-243/" TargetMode="External"/><Relationship Id="rId19" Type="http://schemas.openxmlformats.org/officeDocument/2006/relationships/hyperlink" Target="https://genelab-data.ndc.nasa.gov/genelab/accession/GLDS-163/" TargetMode="External"/><Relationship Id="rId31" Type="http://schemas.openxmlformats.org/officeDocument/2006/relationships/hyperlink" Target="https://genelab-data.ndc.nasa.gov/genelab/accession/GLDS-168/" TargetMode="External"/><Relationship Id="rId4" Type="http://schemas.openxmlformats.org/officeDocument/2006/relationships/hyperlink" Target="https://genelab-data.ndc.nasa.gov/genelab/accession/GLDS-240" TargetMode="External"/><Relationship Id="rId9" Type="http://schemas.openxmlformats.org/officeDocument/2006/relationships/hyperlink" Target="https://genelab-data.ndc.nasa.gov/genelab/accession/GLDS-253/" TargetMode="External"/><Relationship Id="rId14" Type="http://schemas.openxmlformats.org/officeDocument/2006/relationships/hyperlink" Target="https://genelab-data.ndc.nasa.gov/genelab/accession/GLDS-247/" TargetMode="External"/><Relationship Id="rId22" Type="http://schemas.openxmlformats.org/officeDocument/2006/relationships/hyperlink" Target="https://genelab-data.ndc.nasa.gov/genelab/accession/GLDS-48/" TargetMode="External"/><Relationship Id="rId27" Type="http://schemas.openxmlformats.org/officeDocument/2006/relationships/hyperlink" Target="https://genelab-data.ndc.nasa.gov/genelab/accession/GLDS-102/" TargetMode="External"/><Relationship Id="rId30" Type="http://schemas.openxmlformats.org/officeDocument/2006/relationships/hyperlink" Target="https://genelab-data.ndc.nasa.gov/genelab/accession/GLDS-10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4"/>
  <sheetViews>
    <sheetView tabSelected="1" topLeftCell="A34" zoomScale="90" zoomScaleNormal="90" workbookViewId="0">
      <selection activeCell="K30" sqref="K30"/>
    </sheetView>
  </sheetViews>
  <sheetFormatPr baseColWidth="10" defaultColWidth="10.6640625" defaultRowHeight="16" x14ac:dyDescent="0.2"/>
  <cols>
    <col min="1" max="1" width="20.6640625" style="2" customWidth="1"/>
    <col min="2" max="2" width="12" style="40" customWidth="1"/>
    <col min="3" max="3" width="11" style="2" customWidth="1"/>
    <col min="4" max="5" width="10.83203125" style="2"/>
    <col min="6" max="6" width="13.33203125" style="2" bestFit="1" customWidth="1"/>
    <col min="7" max="7" width="10.1640625" style="2" customWidth="1"/>
    <col min="8" max="8" width="9.1640625" style="2" customWidth="1"/>
    <col min="9" max="9" width="23.1640625" style="2" customWidth="1"/>
    <col min="10" max="10" width="19.1640625" style="2" customWidth="1"/>
    <col min="11" max="11" width="13.1640625" style="4" customWidth="1"/>
    <col min="12" max="12" width="13.83203125" style="4" customWidth="1"/>
    <col min="13" max="13" width="8.1640625" style="4" customWidth="1"/>
    <col min="14" max="14" width="8.6640625" style="4" customWidth="1"/>
    <col min="15" max="15" width="12.6640625" style="4" customWidth="1"/>
    <col min="16" max="16" width="14" style="4" customWidth="1"/>
    <col min="17" max="17" width="67.83203125" style="4" customWidth="1"/>
    <col min="18" max="16384" width="10.6640625" style="4"/>
  </cols>
  <sheetData>
    <row r="1" spans="1:17" s="1" customFormat="1" ht="34" x14ac:dyDescent="0.2">
      <c r="A1" s="80" t="s">
        <v>98</v>
      </c>
      <c r="B1" s="80" t="s">
        <v>18</v>
      </c>
      <c r="C1" s="80" t="s">
        <v>20</v>
      </c>
      <c r="D1" s="80" t="s">
        <v>72</v>
      </c>
      <c r="E1" s="80" t="s">
        <v>2</v>
      </c>
      <c r="F1" s="80" t="s">
        <v>21</v>
      </c>
      <c r="G1" s="80" t="s">
        <v>81</v>
      </c>
      <c r="H1" s="80" t="s">
        <v>28</v>
      </c>
      <c r="I1" s="49" t="s">
        <v>4</v>
      </c>
      <c r="J1" s="80" t="s">
        <v>22</v>
      </c>
      <c r="K1" s="117" t="s">
        <v>45</v>
      </c>
      <c r="L1" s="117"/>
      <c r="M1" s="117"/>
      <c r="N1" s="118" t="s">
        <v>23</v>
      </c>
      <c r="O1" s="118"/>
      <c r="P1" s="118"/>
      <c r="Q1" s="80" t="s">
        <v>29</v>
      </c>
    </row>
    <row r="2" spans="1:17" s="13" customFormat="1" x14ac:dyDescent="0.2">
      <c r="A2" s="81"/>
      <c r="B2" s="82"/>
      <c r="C2" s="82"/>
      <c r="D2" s="82"/>
      <c r="E2" s="82"/>
      <c r="F2" s="82"/>
      <c r="G2" s="82"/>
      <c r="H2" s="82"/>
      <c r="I2" s="50" t="s">
        <v>12</v>
      </c>
      <c r="J2" s="82"/>
      <c r="K2" s="50" t="s">
        <v>24</v>
      </c>
      <c r="L2" s="50" t="s">
        <v>26</v>
      </c>
      <c r="M2" s="50" t="s">
        <v>27</v>
      </c>
      <c r="N2" s="50" t="s">
        <v>24</v>
      </c>
      <c r="O2" s="50" t="s">
        <v>26</v>
      </c>
      <c r="P2" s="50" t="s">
        <v>27</v>
      </c>
      <c r="Q2" s="82"/>
    </row>
    <row r="3" spans="1:17" s="13" customFormat="1" x14ac:dyDescent="0.2">
      <c r="A3" s="51" t="s">
        <v>99</v>
      </c>
      <c r="B3" s="81"/>
      <c r="C3" s="81"/>
      <c r="D3" s="81"/>
      <c r="E3" s="81"/>
      <c r="F3" s="81"/>
      <c r="G3" s="81"/>
      <c r="H3" s="81"/>
      <c r="I3" s="52" t="s">
        <v>15</v>
      </c>
      <c r="J3" s="81"/>
      <c r="K3" s="50" t="s">
        <v>25</v>
      </c>
      <c r="L3" s="50" t="s">
        <v>25</v>
      </c>
      <c r="M3" s="50" t="s">
        <v>25</v>
      </c>
      <c r="N3" s="50" t="s">
        <v>13</v>
      </c>
      <c r="O3" s="50" t="s">
        <v>13</v>
      </c>
      <c r="P3" s="50" t="s">
        <v>13</v>
      </c>
      <c r="Q3" s="81"/>
    </row>
    <row r="4" spans="1:17" ht="20" customHeight="1" x14ac:dyDescent="0.2">
      <c r="A4" s="18" t="s">
        <v>19</v>
      </c>
      <c r="B4" s="36" t="s">
        <v>100</v>
      </c>
      <c r="C4" s="59" t="s">
        <v>31</v>
      </c>
      <c r="D4" s="75" t="s">
        <v>73</v>
      </c>
      <c r="E4" s="66">
        <v>41907</v>
      </c>
      <c r="F4" s="19">
        <v>41924</v>
      </c>
      <c r="G4" s="105" t="s">
        <v>91</v>
      </c>
      <c r="H4" s="106" t="s">
        <v>31</v>
      </c>
      <c r="I4" s="66" t="s">
        <v>53</v>
      </c>
      <c r="J4" s="66" t="s">
        <v>66</v>
      </c>
      <c r="K4" s="20">
        <v>0.13074954545454548</v>
      </c>
      <c r="L4" s="20">
        <v>7.7066363636363641E-2</v>
      </c>
      <c r="M4" s="21">
        <v>0.20781590909090913</v>
      </c>
      <c r="N4" s="20">
        <v>2.8764900000000004</v>
      </c>
      <c r="O4" s="20">
        <v>1.6954600000000002</v>
      </c>
      <c r="P4" s="21">
        <v>4.5719500000000011</v>
      </c>
      <c r="Q4" s="53" t="s">
        <v>52</v>
      </c>
    </row>
    <row r="5" spans="1:17" ht="22" customHeight="1" x14ac:dyDescent="0.2">
      <c r="A5" s="18" t="s">
        <v>30</v>
      </c>
      <c r="B5" s="36" t="s">
        <v>100</v>
      </c>
      <c r="C5" s="78"/>
      <c r="D5" s="76"/>
      <c r="E5" s="73"/>
      <c r="F5" s="19">
        <v>41925</v>
      </c>
      <c r="G5" s="105"/>
      <c r="H5" s="106"/>
      <c r="I5" s="73"/>
      <c r="J5" s="73"/>
      <c r="K5" s="22">
        <v>0.13063695652173915</v>
      </c>
      <c r="L5" s="22">
        <v>7.7110000000000012E-2</v>
      </c>
      <c r="M5" s="22">
        <v>0.20774695652173916</v>
      </c>
      <c r="N5" s="22">
        <v>3.0046500000000003</v>
      </c>
      <c r="O5" s="22">
        <v>1.7735300000000003</v>
      </c>
      <c r="P5" s="22">
        <v>4.7781800000000008</v>
      </c>
      <c r="Q5" s="68"/>
    </row>
    <row r="6" spans="1:17" ht="61" customHeight="1" x14ac:dyDescent="0.2">
      <c r="A6" s="57" t="s">
        <v>51</v>
      </c>
      <c r="B6" s="45" t="s">
        <v>127</v>
      </c>
      <c r="C6" s="78"/>
      <c r="D6" s="76"/>
      <c r="E6" s="73"/>
      <c r="F6" s="66">
        <v>41940</v>
      </c>
      <c r="G6" s="61" t="s">
        <v>90</v>
      </c>
      <c r="H6" s="66" t="s">
        <v>32</v>
      </c>
      <c r="I6" s="73"/>
      <c r="J6" s="73"/>
      <c r="K6" s="63">
        <v>0.13126184210526318</v>
      </c>
      <c r="L6" s="63">
        <v>7.3308684210526304E-2</v>
      </c>
      <c r="M6" s="63">
        <v>0.20457052631578948</v>
      </c>
      <c r="N6" s="63">
        <v>4.9879500000000005</v>
      </c>
      <c r="O6" s="63">
        <v>2.7857299999999996</v>
      </c>
      <c r="P6" s="63">
        <v>7.7736800000000006</v>
      </c>
      <c r="Q6" s="68"/>
    </row>
    <row r="7" spans="1:17" ht="17" x14ac:dyDescent="0.2">
      <c r="A7" s="79"/>
      <c r="B7" s="48" t="s">
        <v>119</v>
      </c>
      <c r="C7" s="78"/>
      <c r="D7" s="76"/>
      <c r="E7" s="73"/>
      <c r="F7" s="73"/>
      <c r="G7" s="74"/>
      <c r="H7" s="73"/>
      <c r="I7" s="73"/>
      <c r="J7" s="73"/>
      <c r="K7" s="64"/>
      <c r="L7" s="64"/>
      <c r="M7" s="64"/>
      <c r="N7" s="64"/>
      <c r="O7" s="64"/>
      <c r="P7" s="64"/>
      <c r="Q7" s="68"/>
    </row>
    <row r="8" spans="1:17" ht="17" x14ac:dyDescent="0.2">
      <c r="A8" s="79"/>
      <c r="B8" s="48" t="s">
        <v>120</v>
      </c>
      <c r="C8" s="78"/>
      <c r="D8" s="76"/>
      <c r="E8" s="73"/>
      <c r="F8" s="73"/>
      <c r="G8" s="74"/>
      <c r="H8" s="73"/>
      <c r="I8" s="73"/>
      <c r="J8" s="73"/>
      <c r="K8" s="64"/>
      <c r="L8" s="64"/>
      <c r="M8" s="64"/>
      <c r="N8" s="64"/>
      <c r="O8" s="64"/>
      <c r="P8" s="64"/>
      <c r="Q8" s="68"/>
    </row>
    <row r="9" spans="1:17" ht="17" x14ac:dyDescent="0.2">
      <c r="A9" s="79"/>
      <c r="B9" s="48" t="s">
        <v>121</v>
      </c>
      <c r="C9" s="78"/>
      <c r="D9" s="76"/>
      <c r="E9" s="73"/>
      <c r="F9" s="73"/>
      <c r="G9" s="74"/>
      <c r="H9" s="73"/>
      <c r="I9" s="73"/>
      <c r="J9" s="73"/>
      <c r="K9" s="64"/>
      <c r="L9" s="64"/>
      <c r="M9" s="64"/>
      <c r="N9" s="64"/>
      <c r="O9" s="64"/>
      <c r="P9" s="64"/>
      <c r="Q9" s="68"/>
    </row>
    <row r="10" spans="1:17" ht="17" x14ac:dyDescent="0.2">
      <c r="A10" s="79"/>
      <c r="B10" s="48" t="s">
        <v>122</v>
      </c>
      <c r="C10" s="78"/>
      <c r="D10" s="76"/>
      <c r="E10" s="73"/>
      <c r="F10" s="73"/>
      <c r="G10" s="74"/>
      <c r="H10" s="73"/>
      <c r="I10" s="73"/>
      <c r="J10" s="73"/>
      <c r="K10" s="64"/>
      <c r="L10" s="64"/>
      <c r="M10" s="64"/>
      <c r="N10" s="64"/>
      <c r="O10" s="64"/>
      <c r="P10" s="64"/>
      <c r="Q10" s="68"/>
    </row>
    <row r="11" spans="1:17" ht="17" x14ac:dyDescent="0.2">
      <c r="A11" s="79"/>
      <c r="B11" s="48" t="s">
        <v>123</v>
      </c>
      <c r="C11" s="78"/>
      <c r="D11" s="76"/>
      <c r="E11" s="73"/>
      <c r="F11" s="73"/>
      <c r="G11" s="74"/>
      <c r="H11" s="73"/>
      <c r="I11" s="73"/>
      <c r="J11" s="73"/>
      <c r="K11" s="64"/>
      <c r="L11" s="64"/>
      <c r="M11" s="64"/>
      <c r="N11" s="64"/>
      <c r="O11" s="64"/>
      <c r="P11" s="64"/>
      <c r="Q11" s="68"/>
    </row>
    <row r="12" spans="1:17" ht="17" x14ac:dyDescent="0.2">
      <c r="A12" s="79"/>
      <c r="B12" s="48" t="s">
        <v>124</v>
      </c>
      <c r="C12" s="78"/>
      <c r="D12" s="76"/>
      <c r="E12" s="73"/>
      <c r="F12" s="73"/>
      <c r="G12" s="74"/>
      <c r="H12" s="73"/>
      <c r="I12" s="73"/>
      <c r="J12" s="73"/>
      <c r="K12" s="64"/>
      <c r="L12" s="64"/>
      <c r="M12" s="64"/>
      <c r="N12" s="64"/>
      <c r="O12" s="64"/>
      <c r="P12" s="64"/>
      <c r="Q12" s="68"/>
    </row>
    <row r="13" spans="1:17" ht="17" x14ac:dyDescent="0.2">
      <c r="A13" s="79"/>
      <c r="B13" s="48" t="s">
        <v>125</v>
      </c>
      <c r="C13" s="78"/>
      <c r="D13" s="76"/>
      <c r="E13" s="73"/>
      <c r="F13" s="73"/>
      <c r="G13" s="74"/>
      <c r="H13" s="73"/>
      <c r="I13" s="73"/>
      <c r="J13" s="73"/>
      <c r="K13" s="64"/>
      <c r="L13" s="64"/>
      <c r="M13" s="64"/>
      <c r="N13" s="64"/>
      <c r="O13" s="64"/>
      <c r="P13" s="64"/>
      <c r="Q13" s="68"/>
    </row>
    <row r="14" spans="1:17" ht="17" x14ac:dyDescent="0.2">
      <c r="A14" s="79"/>
      <c r="B14" s="48" t="s">
        <v>126</v>
      </c>
      <c r="C14" s="78"/>
      <c r="D14" s="76"/>
      <c r="E14" s="73"/>
      <c r="F14" s="73"/>
      <c r="G14" s="74"/>
      <c r="H14" s="73"/>
      <c r="I14" s="73"/>
      <c r="J14" s="73"/>
      <c r="K14" s="64"/>
      <c r="L14" s="64"/>
      <c r="M14" s="64"/>
      <c r="N14" s="64"/>
      <c r="O14" s="64"/>
      <c r="P14" s="64"/>
      <c r="Q14" s="68"/>
    </row>
    <row r="15" spans="1:17" ht="17" x14ac:dyDescent="0.2">
      <c r="A15" s="58"/>
      <c r="B15" s="47" t="s">
        <v>116</v>
      </c>
      <c r="C15" s="60"/>
      <c r="D15" s="77"/>
      <c r="E15" s="67"/>
      <c r="F15" s="67"/>
      <c r="G15" s="62"/>
      <c r="H15" s="67"/>
      <c r="I15" s="67"/>
      <c r="J15" s="67"/>
      <c r="K15" s="65"/>
      <c r="L15" s="65"/>
      <c r="M15" s="65"/>
      <c r="N15" s="65"/>
      <c r="O15" s="65"/>
      <c r="P15" s="65"/>
      <c r="Q15" s="54"/>
    </row>
    <row r="16" spans="1:17" ht="19" customHeight="1" x14ac:dyDescent="0.2">
      <c r="A16" s="5" t="s">
        <v>41</v>
      </c>
      <c r="B16" s="42" t="s">
        <v>118</v>
      </c>
      <c r="C16" s="108" t="s">
        <v>33</v>
      </c>
      <c r="D16" s="109" t="s">
        <v>74</v>
      </c>
      <c r="E16" s="110">
        <v>42472</v>
      </c>
      <c r="F16" s="6">
        <v>42507</v>
      </c>
      <c r="G16" s="109" t="s">
        <v>89</v>
      </c>
      <c r="H16" s="110" t="s">
        <v>34</v>
      </c>
      <c r="I16" s="98" t="s">
        <v>5</v>
      </c>
      <c r="J16" s="98" t="s">
        <v>66</v>
      </c>
      <c r="K16" s="12">
        <v>0.1424425</v>
      </c>
      <c r="L16" s="12">
        <v>8.8396749999999996E-2</v>
      </c>
      <c r="M16" s="12">
        <v>0.23083925</v>
      </c>
      <c r="N16" s="12">
        <v>5.6977000000000002</v>
      </c>
      <c r="O16" s="12">
        <v>3.5358700000000001</v>
      </c>
      <c r="P16" s="12">
        <v>9.2335700000000003</v>
      </c>
      <c r="Q16" s="111" t="s">
        <v>50</v>
      </c>
    </row>
    <row r="17" spans="1:17" ht="19" customHeight="1" x14ac:dyDescent="0.2">
      <c r="A17" s="5" t="s">
        <v>42</v>
      </c>
      <c r="B17" s="43" t="s">
        <v>114</v>
      </c>
      <c r="C17" s="108"/>
      <c r="D17" s="109"/>
      <c r="E17" s="110"/>
      <c r="F17" s="6">
        <v>42508</v>
      </c>
      <c r="G17" s="109"/>
      <c r="H17" s="110"/>
      <c r="I17" s="98"/>
      <c r="J17" s="98"/>
      <c r="K17" s="7">
        <v>0.14246731707317073</v>
      </c>
      <c r="L17" s="7">
        <v>8.7967804878048783E-2</v>
      </c>
      <c r="M17" s="7">
        <v>0.23043512195121951</v>
      </c>
      <c r="N17" s="7">
        <v>5.8411600000000004</v>
      </c>
      <c r="O17" s="7">
        <v>3.6066799999999999</v>
      </c>
      <c r="P17" s="7">
        <v>9.4478399999999993</v>
      </c>
      <c r="Q17" s="111"/>
    </row>
    <row r="18" spans="1:17" ht="19" customHeight="1" x14ac:dyDescent="0.2">
      <c r="A18" s="5" t="s">
        <v>43</v>
      </c>
      <c r="B18" s="43" t="s">
        <v>115</v>
      </c>
      <c r="C18" s="108"/>
      <c r="D18" s="109"/>
      <c r="E18" s="110"/>
      <c r="F18" s="6">
        <v>42509</v>
      </c>
      <c r="G18" s="109"/>
      <c r="H18" s="110"/>
      <c r="I18" s="98"/>
      <c r="J18" s="98"/>
      <c r="K18" s="7">
        <v>0.14253880952380951</v>
      </c>
      <c r="L18" s="7">
        <v>8.7965952380952367E-2</v>
      </c>
      <c r="M18" s="7">
        <v>0.23050476190476188</v>
      </c>
      <c r="N18" s="7">
        <v>5.9866299999999999</v>
      </c>
      <c r="O18" s="7">
        <v>3.6945699999999997</v>
      </c>
      <c r="P18" s="7">
        <v>9.6812000000000005</v>
      </c>
      <c r="Q18" s="111"/>
    </row>
    <row r="19" spans="1:17" ht="19" customHeight="1" x14ac:dyDescent="0.2">
      <c r="A19" s="71" t="s">
        <v>44</v>
      </c>
      <c r="B19" s="43" t="s">
        <v>116</v>
      </c>
      <c r="C19" s="108"/>
      <c r="D19" s="109"/>
      <c r="E19" s="110"/>
      <c r="F19" s="69">
        <v>42510</v>
      </c>
      <c r="G19" s="109"/>
      <c r="H19" s="110"/>
      <c r="I19" s="98"/>
      <c r="J19" s="98"/>
      <c r="K19" s="119">
        <v>0.1425560465116279</v>
      </c>
      <c r="L19" s="119">
        <v>8.7776976744186039E-2</v>
      </c>
      <c r="M19" s="119">
        <v>0.23033302325581395</v>
      </c>
      <c r="N19" s="119">
        <v>6.1299099999999997</v>
      </c>
      <c r="O19" s="119">
        <v>3.7744099999999996</v>
      </c>
      <c r="P19" s="119">
        <v>9.9043199999999985</v>
      </c>
      <c r="Q19" s="111"/>
    </row>
    <row r="20" spans="1:17" ht="19" customHeight="1" x14ac:dyDescent="0.2">
      <c r="A20" s="72"/>
      <c r="B20" s="44" t="s">
        <v>117</v>
      </c>
      <c r="C20" s="108"/>
      <c r="D20" s="109"/>
      <c r="E20" s="110"/>
      <c r="F20" s="70"/>
      <c r="G20" s="109"/>
      <c r="H20" s="110"/>
      <c r="I20" s="98"/>
      <c r="J20" s="98"/>
      <c r="K20" s="120"/>
      <c r="L20" s="120"/>
      <c r="M20" s="120"/>
      <c r="N20" s="120"/>
      <c r="O20" s="120"/>
      <c r="P20" s="120"/>
      <c r="Q20" s="111"/>
    </row>
    <row r="21" spans="1:17" ht="18" customHeight="1" x14ac:dyDescent="0.2">
      <c r="A21" s="18" t="s">
        <v>46</v>
      </c>
      <c r="B21" s="104"/>
      <c r="C21" s="104" t="s">
        <v>35</v>
      </c>
      <c r="D21" s="105" t="s">
        <v>75</v>
      </c>
      <c r="E21" s="106">
        <v>42791</v>
      </c>
      <c r="F21" s="19">
        <v>42805</v>
      </c>
      <c r="G21" s="105" t="s">
        <v>88</v>
      </c>
      <c r="H21" s="104" t="s">
        <v>35</v>
      </c>
      <c r="I21" s="107" t="s">
        <v>6</v>
      </c>
      <c r="J21" s="107" t="s">
        <v>66</v>
      </c>
      <c r="K21" s="22">
        <v>0.15778624999999999</v>
      </c>
      <c r="L21" s="22">
        <v>8.4357499999999988E-2</v>
      </c>
      <c r="M21" s="22">
        <v>0.24214374999999999</v>
      </c>
      <c r="N21" s="22">
        <f>K21*21</f>
        <v>3.3135112499999999</v>
      </c>
      <c r="O21" s="22">
        <f>L21*21</f>
        <v>1.7715074999999998</v>
      </c>
      <c r="P21" s="22">
        <f>M21*21</f>
        <v>5.0850187499999997</v>
      </c>
      <c r="Q21" s="112" t="s">
        <v>92</v>
      </c>
    </row>
    <row r="22" spans="1:17" ht="20" customHeight="1" x14ac:dyDescent="0.2">
      <c r="A22" s="18" t="s">
        <v>47</v>
      </c>
      <c r="B22" s="104"/>
      <c r="C22" s="104"/>
      <c r="D22" s="105"/>
      <c r="E22" s="106"/>
      <c r="F22" s="19">
        <v>42806</v>
      </c>
      <c r="G22" s="105"/>
      <c r="H22" s="104"/>
      <c r="I22" s="107"/>
      <c r="J22" s="107"/>
      <c r="K22" s="22">
        <v>0.15789176470588234</v>
      </c>
      <c r="L22" s="22">
        <v>8.3917647058823527E-2</v>
      </c>
      <c r="M22" s="22">
        <v>0.24180941176470588</v>
      </c>
      <c r="N22" s="22">
        <f>K22*22</f>
        <v>3.4736188235294114</v>
      </c>
      <c r="O22" s="22">
        <f>L22*22</f>
        <v>1.8461882352941177</v>
      </c>
      <c r="P22" s="22">
        <f>M22*22</f>
        <v>5.3198070588235291</v>
      </c>
      <c r="Q22" s="112"/>
    </row>
    <row r="23" spans="1:17" ht="20" customHeight="1" x14ac:dyDescent="0.2">
      <c r="A23" s="18" t="s">
        <v>48</v>
      </c>
      <c r="B23" s="104"/>
      <c r="C23" s="104"/>
      <c r="D23" s="105"/>
      <c r="E23" s="106"/>
      <c r="F23" s="19">
        <v>42807</v>
      </c>
      <c r="G23" s="105"/>
      <c r="H23" s="104"/>
      <c r="I23" s="107"/>
      <c r="J23" s="107"/>
      <c r="K23" s="22">
        <v>0.15773000000000001</v>
      </c>
      <c r="L23" s="22">
        <v>8.4690555555555547E-2</v>
      </c>
      <c r="M23" s="22">
        <v>0.24242055555555556</v>
      </c>
      <c r="N23" s="22">
        <f>K23*23</f>
        <v>3.6277900000000001</v>
      </c>
      <c r="O23" s="22">
        <f>L23*23</f>
        <v>1.9478827777777776</v>
      </c>
      <c r="P23" s="22">
        <f>M23*23</f>
        <v>5.5756727777777781</v>
      </c>
      <c r="Q23" s="112"/>
    </row>
    <row r="24" spans="1:17" ht="19" customHeight="1" x14ac:dyDescent="0.2">
      <c r="A24" s="18" t="s">
        <v>49</v>
      </c>
      <c r="B24" s="104"/>
      <c r="C24" s="104"/>
      <c r="D24" s="105"/>
      <c r="E24" s="106"/>
      <c r="F24" s="19">
        <v>42808</v>
      </c>
      <c r="G24" s="105"/>
      <c r="H24" s="104"/>
      <c r="I24" s="107"/>
      <c r="J24" s="107"/>
      <c r="K24" s="22">
        <v>0.15780894736842105</v>
      </c>
      <c r="L24" s="22">
        <v>8.4457894736842107E-2</v>
      </c>
      <c r="M24" s="22">
        <v>0.24226684210526317</v>
      </c>
      <c r="N24" s="22">
        <f>K24*24</f>
        <v>3.7874147368421052</v>
      </c>
      <c r="O24" s="22">
        <f>L24*24</f>
        <v>2.0269894736842105</v>
      </c>
      <c r="P24" s="22">
        <f>M24*24</f>
        <v>5.8144042105263161</v>
      </c>
      <c r="Q24" s="112"/>
    </row>
    <row r="25" spans="1:17" ht="32" customHeight="1" x14ac:dyDescent="0.2">
      <c r="A25" s="93" t="s">
        <v>0</v>
      </c>
      <c r="B25" s="34" t="s">
        <v>101</v>
      </c>
      <c r="C25" s="108" t="s">
        <v>36</v>
      </c>
      <c r="D25" s="109" t="s">
        <v>76</v>
      </c>
      <c r="E25" s="110">
        <v>42893</v>
      </c>
      <c r="F25" s="69">
        <v>42919</v>
      </c>
      <c r="G25" s="94" t="s">
        <v>87</v>
      </c>
      <c r="H25" s="89" t="s">
        <v>36</v>
      </c>
      <c r="I25" s="98" t="s">
        <v>6</v>
      </c>
      <c r="J25" s="98" t="s">
        <v>67</v>
      </c>
      <c r="K25" s="96">
        <v>0.157</v>
      </c>
      <c r="L25" s="96">
        <v>8.1000000000000003E-2</v>
      </c>
      <c r="M25" s="96">
        <v>0.23799999999999999</v>
      </c>
      <c r="N25" s="96">
        <f>K25*30.5</f>
        <v>4.7885</v>
      </c>
      <c r="O25" s="96">
        <f>L25*30.5</f>
        <v>2.4704999999999999</v>
      </c>
      <c r="P25" s="96">
        <f>N25+O25</f>
        <v>7.2590000000000003</v>
      </c>
      <c r="Q25" s="89" t="s">
        <v>93</v>
      </c>
    </row>
    <row r="26" spans="1:17" ht="32" customHeight="1" x14ac:dyDescent="0.2">
      <c r="A26" s="93"/>
      <c r="B26" s="35" t="s">
        <v>102</v>
      </c>
      <c r="C26" s="108"/>
      <c r="D26" s="109"/>
      <c r="E26" s="110"/>
      <c r="F26" s="70"/>
      <c r="G26" s="95"/>
      <c r="H26" s="90"/>
      <c r="I26" s="98"/>
      <c r="J26" s="98"/>
      <c r="K26" s="97"/>
      <c r="L26" s="97"/>
      <c r="M26" s="97"/>
      <c r="N26" s="97"/>
      <c r="O26" s="97"/>
      <c r="P26" s="97"/>
      <c r="Q26" s="90"/>
    </row>
    <row r="27" spans="1:17" ht="32" customHeight="1" x14ac:dyDescent="0.2">
      <c r="A27" s="5" t="s">
        <v>9</v>
      </c>
      <c r="B27" s="41"/>
      <c r="C27" s="108"/>
      <c r="D27" s="109"/>
      <c r="E27" s="110"/>
      <c r="F27" s="6">
        <v>42946</v>
      </c>
      <c r="G27" s="109" t="s">
        <v>86</v>
      </c>
      <c r="H27" s="108" t="s">
        <v>37</v>
      </c>
      <c r="I27" s="98"/>
      <c r="J27" s="98"/>
      <c r="K27" s="10">
        <v>0.156</v>
      </c>
      <c r="L27" s="10">
        <v>8.1000000000000003E-2</v>
      </c>
      <c r="M27" s="10">
        <v>0.23699999999999999</v>
      </c>
      <c r="N27" s="11">
        <f>K27*57</f>
        <v>8.8919999999999995</v>
      </c>
      <c r="O27" s="11">
        <f>L27*57</f>
        <v>4.617</v>
      </c>
      <c r="P27" s="11">
        <f>N27+O27</f>
        <v>13.509</v>
      </c>
      <c r="Q27" s="103" t="s">
        <v>94</v>
      </c>
    </row>
    <row r="28" spans="1:17" ht="32" customHeight="1" x14ac:dyDescent="0.2">
      <c r="A28" s="5" t="s">
        <v>10</v>
      </c>
      <c r="B28" s="41"/>
      <c r="C28" s="108"/>
      <c r="D28" s="109"/>
      <c r="E28" s="110"/>
      <c r="F28" s="6">
        <v>42947</v>
      </c>
      <c r="G28" s="109"/>
      <c r="H28" s="108"/>
      <c r="I28" s="98"/>
      <c r="J28" s="98"/>
      <c r="K28" s="10">
        <v>0.156</v>
      </c>
      <c r="L28" s="10">
        <v>8.1000000000000003E-2</v>
      </c>
      <c r="M28" s="10">
        <v>0.23699999999999999</v>
      </c>
      <c r="N28" s="11">
        <f>K28*58</f>
        <v>9.048</v>
      </c>
      <c r="O28" s="11">
        <f>L28*58</f>
        <v>4.6980000000000004</v>
      </c>
      <c r="P28" s="11">
        <v>13.741</v>
      </c>
      <c r="Q28" s="103"/>
    </row>
    <row r="29" spans="1:17" ht="32" customHeight="1" x14ac:dyDescent="0.2">
      <c r="A29" s="5" t="s">
        <v>54</v>
      </c>
      <c r="B29" s="41"/>
      <c r="C29" s="108"/>
      <c r="D29" s="109"/>
      <c r="E29" s="110"/>
      <c r="F29" s="6">
        <v>42948</v>
      </c>
      <c r="G29" s="109"/>
      <c r="H29" s="108"/>
      <c r="I29" s="98"/>
      <c r="J29" s="98"/>
      <c r="K29" s="10">
        <v>0.156</v>
      </c>
      <c r="L29" s="10">
        <v>8.1000000000000003E-2</v>
      </c>
      <c r="M29" s="10">
        <v>0.23699999999999999</v>
      </c>
      <c r="N29" s="11">
        <f>K29*59</f>
        <v>9.2040000000000006</v>
      </c>
      <c r="O29" s="11">
        <f>L29*59</f>
        <v>4.7789999999999999</v>
      </c>
      <c r="P29" s="11">
        <f>N29+O29</f>
        <v>13.983000000000001</v>
      </c>
      <c r="Q29" s="103"/>
    </row>
    <row r="30" spans="1:17" ht="32" customHeight="1" x14ac:dyDescent="0.2">
      <c r="A30" s="5" t="s">
        <v>55</v>
      </c>
      <c r="B30" s="41"/>
      <c r="C30" s="108"/>
      <c r="D30" s="109"/>
      <c r="E30" s="110"/>
      <c r="F30" s="6">
        <v>42949</v>
      </c>
      <c r="G30" s="109"/>
      <c r="H30" s="108"/>
      <c r="I30" s="98"/>
      <c r="J30" s="98"/>
      <c r="K30" s="10">
        <v>0.156</v>
      </c>
      <c r="L30" s="10">
        <v>8.1000000000000003E-2</v>
      </c>
      <c r="M30" s="10">
        <v>0.23699999999999999</v>
      </c>
      <c r="N30" s="11">
        <f>K30*60</f>
        <v>9.36</v>
      </c>
      <c r="O30" s="11">
        <f>L30*60</f>
        <v>4.8600000000000003</v>
      </c>
      <c r="P30" s="11">
        <f>N30+O30</f>
        <v>14.219999999999999</v>
      </c>
      <c r="Q30" s="103"/>
    </row>
    <row r="31" spans="1:17" s="13" customFormat="1" ht="32" customHeight="1" x14ac:dyDescent="0.2">
      <c r="A31" s="57" t="s">
        <v>3</v>
      </c>
      <c r="B31" s="37" t="s">
        <v>103</v>
      </c>
      <c r="C31" s="59" t="s">
        <v>37</v>
      </c>
      <c r="D31" s="61" t="s">
        <v>77</v>
      </c>
      <c r="E31" s="66">
        <v>42965</v>
      </c>
      <c r="F31" s="66">
        <v>42995</v>
      </c>
      <c r="G31" s="61" t="s">
        <v>86</v>
      </c>
      <c r="H31" s="59" t="s">
        <v>37</v>
      </c>
      <c r="I31" s="53" t="s">
        <v>7</v>
      </c>
      <c r="J31" s="53" t="s">
        <v>67</v>
      </c>
      <c r="K31" s="55">
        <v>0.156</v>
      </c>
      <c r="L31" s="55">
        <v>8.1000000000000003E-2</v>
      </c>
      <c r="M31" s="55">
        <v>0.23699999999999999</v>
      </c>
      <c r="N31" s="55">
        <f>K31*33.9</f>
        <v>5.2884000000000002</v>
      </c>
      <c r="O31" s="55">
        <f>L31*33.9</f>
        <v>2.7458999999999998</v>
      </c>
      <c r="P31" s="55">
        <f>N31+O31</f>
        <v>8.0343</v>
      </c>
      <c r="Q31" s="53" t="s">
        <v>64</v>
      </c>
    </row>
    <row r="32" spans="1:17" ht="32" customHeight="1" x14ac:dyDescent="0.2">
      <c r="A32" s="58"/>
      <c r="B32" s="46" t="s">
        <v>104</v>
      </c>
      <c r="C32" s="60"/>
      <c r="D32" s="62"/>
      <c r="E32" s="67"/>
      <c r="F32" s="67"/>
      <c r="G32" s="62"/>
      <c r="H32" s="60"/>
      <c r="I32" s="54"/>
      <c r="J32" s="54"/>
      <c r="K32" s="56"/>
      <c r="L32" s="56"/>
      <c r="M32" s="56"/>
      <c r="N32" s="56"/>
      <c r="O32" s="56"/>
      <c r="P32" s="56"/>
      <c r="Q32" s="54"/>
    </row>
    <row r="33" spans="1:17" ht="32" customHeight="1" x14ac:dyDescent="0.2">
      <c r="A33" s="24" t="s">
        <v>1</v>
      </c>
      <c r="B33" s="42" t="s">
        <v>113</v>
      </c>
      <c r="C33" s="113" t="s">
        <v>38</v>
      </c>
      <c r="D33" s="114" t="s">
        <v>78</v>
      </c>
      <c r="E33" s="115">
        <v>43088</v>
      </c>
      <c r="F33" s="25">
        <v>43113</v>
      </c>
      <c r="G33" s="26" t="s">
        <v>85</v>
      </c>
      <c r="H33" s="27" t="s">
        <v>38</v>
      </c>
      <c r="I33" s="116" t="s">
        <v>6</v>
      </c>
      <c r="J33" s="28" t="s">
        <v>65</v>
      </c>
      <c r="K33" s="12">
        <v>0.16518133333333337</v>
      </c>
      <c r="L33" s="12">
        <v>0.11829033333333334</v>
      </c>
      <c r="M33" s="12">
        <v>0.28347166666666673</v>
      </c>
      <c r="N33" s="12">
        <f>K33*29</f>
        <v>4.7902586666666682</v>
      </c>
      <c r="O33" s="12">
        <f>L33*29</f>
        <v>3.4304196666666669</v>
      </c>
      <c r="P33" s="7">
        <f>N33+O33</f>
        <v>8.2206783333333355</v>
      </c>
      <c r="Q33" s="12" t="s">
        <v>96</v>
      </c>
    </row>
    <row r="34" spans="1:17" ht="32" customHeight="1" x14ac:dyDescent="0.2">
      <c r="A34" s="24" t="s">
        <v>56</v>
      </c>
      <c r="B34" s="43" t="s">
        <v>107</v>
      </c>
      <c r="C34" s="113"/>
      <c r="D34" s="114"/>
      <c r="E34" s="115"/>
      <c r="F34" s="25">
        <v>43137</v>
      </c>
      <c r="G34" s="114" t="s">
        <v>84</v>
      </c>
      <c r="H34" s="113" t="s">
        <v>63</v>
      </c>
      <c r="I34" s="116"/>
      <c r="J34" s="99" t="s">
        <v>95</v>
      </c>
      <c r="K34" s="12">
        <v>0.16586020408163266</v>
      </c>
      <c r="L34" s="12">
        <v>0.11668510204081634</v>
      </c>
      <c r="M34" s="12">
        <f>K34+L34</f>
        <v>0.28254530612244899</v>
      </c>
      <c r="N34" s="29">
        <f>K34*54</f>
        <v>8.9564510204081635</v>
      </c>
      <c r="O34" s="29">
        <f>L34*54</f>
        <v>6.300995510204082</v>
      </c>
      <c r="P34" s="29">
        <f>N34+O34</f>
        <v>15.257446530612246</v>
      </c>
      <c r="Q34" s="91" t="s">
        <v>68</v>
      </c>
    </row>
    <row r="35" spans="1:17" ht="32" customHeight="1" x14ac:dyDescent="0.2">
      <c r="A35" s="24" t="s">
        <v>11</v>
      </c>
      <c r="B35" s="43" t="s">
        <v>108</v>
      </c>
      <c r="C35" s="113"/>
      <c r="D35" s="114"/>
      <c r="E35" s="115"/>
      <c r="F35" s="25">
        <v>43138</v>
      </c>
      <c r="G35" s="114"/>
      <c r="H35" s="113"/>
      <c r="I35" s="116"/>
      <c r="J35" s="100"/>
      <c r="K35" s="12">
        <v>0.16586020408163266</v>
      </c>
      <c r="L35" s="12">
        <v>0.11668510204081634</v>
      </c>
      <c r="M35" s="12">
        <f t="shared" ref="M35" si="0">K35+L35</f>
        <v>0.28254530612244899</v>
      </c>
      <c r="N35" s="29">
        <f>K35*55</f>
        <v>9.1223112244897955</v>
      </c>
      <c r="O35" s="29">
        <f>L35*55</f>
        <v>6.4176806122448982</v>
      </c>
      <c r="P35" s="29">
        <f t="shared" ref="P35" si="1">N35+O35</f>
        <v>15.539991836734693</v>
      </c>
      <c r="Q35" s="91"/>
    </row>
    <row r="36" spans="1:17" ht="32" customHeight="1" x14ac:dyDescent="0.2">
      <c r="A36" s="83" t="s">
        <v>57</v>
      </c>
      <c r="B36" s="43" t="s">
        <v>109</v>
      </c>
      <c r="C36" s="113"/>
      <c r="D36" s="114"/>
      <c r="E36" s="115"/>
      <c r="F36" s="85">
        <v>43139</v>
      </c>
      <c r="G36" s="114"/>
      <c r="H36" s="113"/>
      <c r="I36" s="116"/>
      <c r="J36" s="100"/>
      <c r="K36" s="89">
        <v>0.16586020408163266</v>
      </c>
      <c r="L36" s="89">
        <v>0.11668510204081634</v>
      </c>
      <c r="M36" s="89">
        <f>K36+L36</f>
        <v>0.28254530612244899</v>
      </c>
      <c r="N36" s="87">
        <f>K36*56</f>
        <v>9.2881714285714292</v>
      </c>
      <c r="O36" s="87">
        <f>L36*56</f>
        <v>6.5343657142857143</v>
      </c>
      <c r="P36" s="87">
        <f>N36+O36</f>
        <v>15.822537142857144</v>
      </c>
      <c r="Q36" s="91"/>
    </row>
    <row r="37" spans="1:17" ht="32" customHeight="1" x14ac:dyDescent="0.2">
      <c r="A37" s="84"/>
      <c r="B37" s="43" t="s">
        <v>110</v>
      </c>
      <c r="C37" s="113"/>
      <c r="D37" s="114"/>
      <c r="E37" s="115"/>
      <c r="F37" s="86"/>
      <c r="G37" s="114"/>
      <c r="H37" s="113"/>
      <c r="I37" s="116"/>
      <c r="J37" s="100"/>
      <c r="K37" s="90"/>
      <c r="L37" s="90"/>
      <c r="M37" s="90"/>
      <c r="N37" s="88"/>
      <c r="O37" s="88"/>
      <c r="P37" s="88"/>
      <c r="Q37" s="91"/>
    </row>
    <row r="38" spans="1:17" ht="32" customHeight="1" x14ac:dyDescent="0.2">
      <c r="A38" s="83" t="s">
        <v>58</v>
      </c>
      <c r="B38" s="43" t="s">
        <v>111</v>
      </c>
      <c r="C38" s="113"/>
      <c r="D38" s="114"/>
      <c r="E38" s="115"/>
      <c r="F38" s="85">
        <v>43140</v>
      </c>
      <c r="G38" s="114"/>
      <c r="H38" s="113"/>
      <c r="I38" s="116"/>
      <c r="J38" s="100"/>
      <c r="K38" s="89">
        <v>0.16586020408163266</v>
      </c>
      <c r="L38" s="89">
        <v>0.11668510204081634</v>
      </c>
      <c r="M38" s="89">
        <f>K38+L38</f>
        <v>0.28254530612244899</v>
      </c>
      <c r="N38" s="87">
        <f>K38*57</f>
        <v>9.4540316326530611</v>
      </c>
      <c r="O38" s="87">
        <f>L38*57</f>
        <v>6.6510508163265314</v>
      </c>
      <c r="P38" s="87">
        <f>N38+O38</f>
        <v>16.105082448979594</v>
      </c>
      <c r="Q38" s="91"/>
    </row>
    <row r="39" spans="1:17" ht="32" customHeight="1" x14ac:dyDescent="0.2">
      <c r="A39" s="84"/>
      <c r="B39" s="44" t="s">
        <v>112</v>
      </c>
      <c r="C39" s="113"/>
      <c r="D39" s="114"/>
      <c r="E39" s="115"/>
      <c r="F39" s="86"/>
      <c r="G39" s="114"/>
      <c r="H39" s="113"/>
      <c r="I39" s="116"/>
      <c r="J39" s="101"/>
      <c r="K39" s="90"/>
      <c r="L39" s="90"/>
      <c r="M39" s="90"/>
      <c r="N39" s="88"/>
      <c r="O39" s="88"/>
      <c r="P39" s="88"/>
      <c r="Q39" s="91"/>
    </row>
    <row r="40" spans="1:17" ht="32" customHeight="1" x14ac:dyDescent="0.2">
      <c r="A40" s="18" t="s">
        <v>16</v>
      </c>
      <c r="B40" s="37" t="s">
        <v>105</v>
      </c>
      <c r="C40" s="104" t="s">
        <v>39</v>
      </c>
      <c r="D40" s="105" t="s">
        <v>79</v>
      </c>
      <c r="E40" s="106">
        <v>43285</v>
      </c>
      <c r="F40" s="19">
        <v>43305</v>
      </c>
      <c r="G40" s="105" t="s">
        <v>83</v>
      </c>
      <c r="H40" s="106" t="s">
        <v>39</v>
      </c>
      <c r="I40" s="107" t="s">
        <v>8</v>
      </c>
      <c r="J40" s="92" t="s">
        <v>65</v>
      </c>
      <c r="K40" s="13">
        <v>0.16956615384615384</v>
      </c>
      <c r="L40" s="13">
        <v>0.12213846153846158</v>
      </c>
      <c r="M40" s="13">
        <v>0.29170461538461545</v>
      </c>
      <c r="N40" s="13">
        <v>4.4087199999999998</v>
      </c>
      <c r="O40" s="13">
        <v>3.1756000000000011</v>
      </c>
      <c r="P40" s="13">
        <v>7.5843200000000008</v>
      </c>
      <c r="Q40" s="102" t="s">
        <v>69</v>
      </c>
    </row>
    <row r="41" spans="1:17" ht="32" customHeight="1" x14ac:dyDescent="0.2">
      <c r="A41" s="18" t="s">
        <v>17</v>
      </c>
      <c r="B41" s="38" t="s">
        <v>106</v>
      </c>
      <c r="C41" s="104"/>
      <c r="D41" s="105"/>
      <c r="E41" s="106"/>
      <c r="F41" s="19">
        <v>43306</v>
      </c>
      <c r="G41" s="105"/>
      <c r="H41" s="106"/>
      <c r="I41" s="107"/>
      <c r="J41" s="92"/>
      <c r="K41" s="13">
        <v>0.17004037037037034</v>
      </c>
      <c r="L41" s="13">
        <v>0.12038814814814819</v>
      </c>
      <c r="M41" s="13">
        <v>0.29042851851851853</v>
      </c>
      <c r="N41" s="13">
        <v>4.5910899999999994</v>
      </c>
      <c r="O41" s="13">
        <v>3.2504800000000009</v>
      </c>
      <c r="P41" s="13">
        <v>7.8415700000000008</v>
      </c>
      <c r="Q41" s="102"/>
    </row>
    <row r="42" spans="1:17" ht="32" customHeight="1" x14ac:dyDescent="0.2">
      <c r="A42" s="18" t="s">
        <v>59</v>
      </c>
      <c r="B42" s="39"/>
      <c r="C42" s="104"/>
      <c r="D42" s="105"/>
      <c r="E42" s="106"/>
      <c r="F42" s="19">
        <v>43355</v>
      </c>
      <c r="G42" s="105" t="s">
        <v>82</v>
      </c>
      <c r="H42" s="106" t="s">
        <v>40</v>
      </c>
      <c r="I42" s="107"/>
      <c r="J42" s="92"/>
      <c r="K42" s="13">
        <v>0.17415933333333333</v>
      </c>
      <c r="L42" s="13">
        <v>0.11261733333333332</v>
      </c>
      <c r="M42" s="13">
        <f>K42+L42</f>
        <v>0.28677666666666668</v>
      </c>
      <c r="N42" s="13">
        <f>K42*76</f>
        <v>13.236109333333333</v>
      </c>
      <c r="O42" s="13">
        <f>L42*76</f>
        <v>8.5589173333333317</v>
      </c>
      <c r="P42" s="13">
        <f>N42+O42</f>
        <v>21.795026666666665</v>
      </c>
      <c r="Q42" s="102"/>
    </row>
    <row r="43" spans="1:17" ht="32" customHeight="1" x14ac:dyDescent="0.2">
      <c r="A43" s="18" t="s">
        <v>60</v>
      </c>
      <c r="B43" s="23"/>
      <c r="C43" s="104"/>
      <c r="D43" s="105"/>
      <c r="E43" s="106"/>
      <c r="F43" s="19">
        <v>43356</v>
      </c>
      <c r="G43" s="105"/>
      <c r="H43" s="106"/>
      <c r="I43" s="107"/>
      <c r="J43" s="92"/>
      <c r="K43" s="13">
        <v>0.17414342105263159</v>
      </c>
      <c r="L43" s="13">
        <v>0.11317592105263156</v>
      </c>
      <c r="M43" s="13">
        <f>K43+L43</f>
        <v>0.28731934210526316</v>
      </c>
      <c r="N43" s="13">
        <f>K43*77</f>
        <v>13.409043421052631</v>
      </c>
      <c r="O43" s="13">
        <f>L43*77</f>
        <v>8.7145459210526308</v>
      </c>
      <c r="P43" s="13">
        <f>N43+O43</f>
        <v>22.123589342105262</v>
      </c>
      <c r="Q43" s="102"/>
    </row>
    <row r="44" spans="1:17" ht="35" customHeight="1" x14ac:dyDescent="0.2">
      <c r="A44" s="5" t="s">
        <v>61</v>
      </c>
      <c r="B44" s="9"/>
      <c r="C44" s="108" t="s">
        <v>40</v>
      </c>
      <c r="D44" s="109" t="s">
        <v>80</v>
      </c>
      <c r="E44" s="110">
        <v>43444</v>
      </c>
      <c r="F44" s="6">
        <v>43461</v>
      </c>
      <c r="G44" s="30"/>
      <c r="H44" s="6"/>
      <c r="I44" s="98" t="s">
        <v>14</v>
      </c>
      <c r="J44" s="98" t="s">
        <v>65</v>
      </c>
      <c r="K44" s="31">
        <v>0.17168043478260869</v>
      </c>
      <c r="L44" s="31">
        <v>0.12055695652173916</v>
      </c>
      <c r="M44" s="31">
        <v>0.29223739130434784</v>
      </c>
      <c r="N44" s="14">
        <v>3.9486500000000002</v>
      </c>
      <c r="O44" s="14">
        <v>2.7728100000000007</v>
      </c>
      <c r="P44" s="14">
        <v>6.7214600000000004</v>
      </c>
      <c r="Q44" s="103" t="s">
        <v>71</v>
      </c>
    </row>
    <row r="45" spans="1:17" ht="30" customHeight="1" x14ac:dyDescent="0.2">
      <c r="A45" s="5" t="s">
        <v>62</v>
      </c>
      <c r="B45" s="9"/>
      <c r="C45" s="108"/>
      <c r="D45" s="109"/>
      <c r="E45" s="110"/>
      <c r="F45" s="6">
        <v>43462</v>
      </c>
      <c r="G45" s="30"/>
      <c r="H45" s="6"/>
      <c r="I45" s="98"/>
      <c r="J45" s="98"/>
      <c r="K45" s="31">
        <v>0.17175375000000001</v>
      </c>
      <c r="L45" s="31">
        <v>0.11973833333333335</v>
      </c>
      <c r="M45" s="31">
        <v>0.29149208333333337</v>
      </c>
      <c r="N45" s="14">
        <v>4.12209</v>
      </c>
      <c r="O45" s="14">
        <v>2.8737200000000005</v>
      </c>
      <c r="P45" s="14">
        <v>6.9958100000000005</v>
      </c>
      <c r="Q45" s="103"/>
    </row>
    <row r="46" spans="1:17" ht="30" customHeight="1" x14ac:dyDescent="0.2">
      <c r="A46" s="5" t="s">
        <v>70</v>
      </c>
      <c r="B46" s="9"/>
      <c r="C46" s="108"/>
      <c r="D46" s="109"/>
      <c r="E46" s="110"/>
      <c r="F46" s="6">
        <v>43479</v>
      </c>
      <c r="G46" s="8" t="s">
        <v>82</v>
      </c>
      <c r="H46" s="6" t="s">
        <v>40</v>
      </c>
      <c r="I46" s="98"/>
      <c r="J46" s="98"/>
      <c r="K46" s="32">
        <v>0.17221341463414633</v>
      </c>
      <c r="L46" s="32">
        <v>0.1134070731707317</v>
      </c>
      <c r="M46" s="32">
        <v>0.28562048780487803</v>
      </c>
      <c r="N46" s="14">
        <f>K46*39.5</f>
        <v>6.8024298780487795</v>
      </c>
      <c r="O46" s="14">
        <f>L46*39.5</f>
        <v>4.4795793902439023</v>
      </c>
      <c r="P46" s="14">
        <f>N46+O46</f>
        <v>11.282009268292683</v>
      </c>
      <c r="Q46" s="33" t="s">
        <v>97</v>
      </c>
    </row>
    <row r="47" spans="1:17" ht="30" customHeight="1" x14ac:dyDescent="0.2">
      <c r="A47" s="4"/>
      <c r="D47" s="3"/>
      <c r="E47" s="3"/>
      <c r="F47" s="15"/>
      <c r="G47" s="15"/>
      <c r="H47" s="15"/>
      <c r="I47" s="15"/>
      <c r="J47" s="15"/>
    </row>
    <row r="48" spans="1:17" x14ac:dyDescent="0.2">
      <c r="A48" s="4"/>
      <c r="D48" s="3"/>
      <c r="E48" s="3"/>
      <c r="F48" s="15"/>
      <c r="G48" s="15"/>
      <c r="H48" s="15"/>
      <c r="I48" s="15"/>
      <c r="J48" s="15"/>
    </row>
    <row r="49" spans="1:10" x14ac:dyDescent="0.2">
      <c r="A49" s="4"/>
      <c r="D49" s="3"/>
      <c r="E49" s="3"/>
      <c r="F49" s="15"/>
      <c r="G49" s="15"/>
      <c r="H49" s="15"/>
      <c r="I49" s="15"/>
      <c r="J49" s="15"/>
    </row>
    <row r="50" spans="1:10" x14ac:dyDescent="0.2">
      <c r="A50" s="4"/>
      <c r="D50" s="3"/>
      <c r="E50" s="3"/>
      <c r="F50" s="15"/>
      <c r="G50" s="15"/>
      <c r="H50" s="15"/>
      <c r="I50" s="15"/>
      <c r="J50" s="15"/>
    </row>
    <row r="51" spans="1:10" x14ac:dyDescent="0.2">
      <c r="A51" s="4"/>
      <c r="D51" s="3"/>
      <c r="E51" s="3"/>
      <c r="F51" s="15"/>
      <c r="G51" s="15"/>
      <c r="H51" s="15"/>
      <c r="I51" s="15"/>
      <c r="J51" s="15"/>
    </row>
    <row r="52" spans="1:10" x14ac:dyDescent="0.2">
      <c r="A52" s="4"/>
      <c r="D52" s="3"/>
      <c r="E52" s="3"/>
      <c r="F52" s="15"/>
      <c r="G52" s="15"/>
      <c r="H52" s="15"/>
      <c r="I52" s="15"/>
      <c r="J52" s="15"/>
    </row>
    <row r="53" spans="1:10" x14ac:dyDescent="0.2">
      <c r="A53" s="4"/>
      <c r="D53" s="16"/>
      <c r="E53" s="3"/>
      <c r="F53" s="15"/>
      <c r="G53" s="15"/>
      <c r="H53" s="15"/>
      <c r="I53" s="15"/>
      <c r="J53" s="15"/>
    </row>
    <row r="54" spans="1:10" x14ac:dyDescent="0.2">
      <c r="A54" s="4"/>
      <c r="D54" s="16"/>
      <c r="E54" s="3"/>
      <c r="F54" s="15"/>
      <c r="G54" s="15"/>
      <c r="H54" s="15"/>
      <c r="I54" s="15"/>
      <c r="J54" s="15"/>
    </row>
    <row r="55" spans="1:10" x14ac:dyDescent="0.2">
      <c r="A55" s="4"/>
      <c r="D55" s="16"/>
      <c r="E55" s="3"/>
      <c r="F55" s="15"/>
      <c r="G55" s="15"/>
      <c r="H55" s="15"/>
      <c r="I55" s="15"/>
      <c r="J55" s="15"/>
    </row>
    <row r="56" spans="1:10" x14ac:dyDescent="0.2">
      <c r="A56" s="4"/>
      <c r="D56" s="16"/>
      <c r="E56" s="3"/>
      <c r="F56" s="15"/>
      <c r="G56" s="15"/>
      <c r="H56" s="15"/>
      <c r="I56" s="15"/>
      <c r="J56" s="15"/>
    </row>
    <row r="57" spans="1:10" x14ac:dyDescent="0.2">
      <c r="A57" s="4"/>
      <c r="D57" s="16"/>
      <c r="E57" s="3"/>
      <c r="F57" s="15"/>
      <c r="G57" s="15"/>
      <c r="H57" s="15"/>
      <c r="I57" s="15"/>
      <c r="J57" s="15"/>
    </row>
    <row r="58" spans="1:10" x14ac:dyDescent="0.2">
      <c r="A58" s="4"/>
      <c r="D58" s="17"/>
      <c r="F58" s="4"/>
      <c r="G58" s="4"/>
      <c r="H58" s="4"/>
      <c r="I58" s="4"/>
      <c r="J58" s="4"/>
    </row>
    <row r="59" spans="1:10" x14ac:dyDescent="0.2">
      <c r="D59" s="17"/>
      <c r="E59" s="17"/>
      <c r="F59" s="17"/>
      <c r="G59" s="17"/>
      <c r="H59" s="17"/>
    </row>
    <row r="61" spans="1:10" x14ac:dyDescent="0.2">
      <c r="C61" s="16"/>
    </row>
    <row r="62" spans="1:10" x14ac:dyDescent="0.2">
      <c r="C62" s="16"/>
    </row>
    <row r="63" spans="1:10" x14ac:dyDescent="0.2">
      <c r="C63" s="16"/>
    </row>
    <row r="64" spans="1:10" x14ac:dyDescent="0.2">
      <c r="C64" s="16"/>
    </row>
  </sheetData>
  <mergeCells count="130">
    <mergeCell ref="K1:M1"/>
    <mergeCell ref="N1:P1"/>
    <mergeCell ref="H27:H30"/>
    <mergeCell ref="H1:H3"/>
    <mergeCell ref="G1:G3"/>
    <mergeCell ref="J1:J3"/>
    <mergeCell ref="K38:K39"/>
    <mergeCell ref="P19:P20"/>
    <mergeCell ref="O19:O20"/>
    <mergeCell ref="N19:N20"/>
    <mergeCell ref="M19:M20"/>
    <mergeCell ref="L19:L20"/>
    <mergeCell ref="K19:K20"/>
    <mergeCell ref="B21:B24"/>
    <mergeCell ref="C21:C24"/>
    <mergeCell ref="D21:D24"/>
    <mergeCell ref="E21:E24"/>
    <mergeCell ref="I21:I24"/>
    <mergeCell ref="J21:J24"/>
    <mergeCell ref="G21:G24"/>
    <mergeCell ref="H21:H24"/>
    <mergeCell ref="C16:C20"/>
    <mergeCell ref="D16:D20"/>
    <mergeCell ref="E16:E20"/>
    <mergeCell ref="G16:G20"/>
    <mergeCell ref="J44:J46"/>
    <mergeCell ref="I44:I46"/>
    <mergeCell ref="J34:J39"/>
    <mergeCell ref="C31:C32"/>
    <mergeCell ref="Q40:Q43"/>
    <mergeCell ref="Q44:Q45"/>
    <mergeCell ref="C40:C43"/>
    <mergeCell ref="D40:D43"/>
    <mergeCell ref="E40:E43"/>
    <mergeCell ref="I40:I43"/>
    <mergeCell ref="C44:C46"/>
    <mergeCell ref="D44:D46"/>
    <mergeCell ref="E44:E46"/>
    <mergeCell ref="H40:H41"/>
    <mergeCell ref="H42:H43"/>
    <mergeCell ref="G42:G43"/>
    <mergeCell ref="C33:C39"/>
    <mergeCell ref="D33:D39"/>
    <mergeCell ref="E33:E39"/>
    <mergeCell ref="I33:I39"/>
    <mergeCell ref="H34:H39"/>
    <mergeCell ref="G40:G41"/>
    <mergeCell ref="G34:G39"/>
    <mergeCell ref="J40:J43"/>
    <mergeCell ref="A25:A26"/>
    <mergeCell ref="H25:H26"/>
    <mergeCell ref="G25:G26"/>
    <mergeCell ref="F25:F26"/>
    <mergeCell ref="Q25:Q26"/>
    <mergeCell ref="P25:P26"/>
    <mergeCell ref="O25:O26"/>
    <mergeCell ref="N25:N26"/>
    <mergeCell ref="M25:M26"/>
    <mergeCell ref="L25:L26"/>
    <mergeCell ref="K25:K26"/>
    <mergeCell ref="M38:M39"/>
    <mergeCell ref="L38:L39"/>
    <mergeCell ref="D25:D30"/>
    <mergeCell ref="C25:C30"/>
    <mergeCell ref="E25:E30"/>
    <mergeCell ref="I25:I30"/>
    <mergeCell ref="J25:J30"/>
    <mergeCell ref="Q27:Q30"/>
    <mergeCell ref="G27:G30"/>
    <mergeCell ref="A1:A2"/>
    <mergeCell ref="Q1:Q3"/>
    <mergeCell ref="A36:A37"/>
    <mergeCell ref="A38:A39"/>
    <mergeCell ref="F36:F37"/>
    <mergeCell ref="F38:F39"/>
    <mergeCell ref="P36:P37"/>
    <mergeCell ref="O36:O37"/>
    <mergeCell ref="N36:N37"/>
    <mergeCell ref="M36:M37"/>
    <mergeCell ref="L36:L37"/>
    <mergeCell ref="K36:K37"/>
    <mergeCell ref="P38:P39"/>
    <mergeCell ref="O38:O39"/>
    <mergeCell ref="N38:N39"/>
    <mergeCell ref="F1:F3"/>
    <mergeCell ref="E1:E3"/>
    <mergeCell ref="D1:D3"/>
    <mergeCell ref="C1:C3"/>
    <mergeCell ref="B1:B3"/>
    <mergeCell ref="Q34:Q39"/>
    <mergeCell ref="G4:G5"/>
    <mergeCell ref="H4:H5"/>
    <mergeCell ref="I16:I20"/>
    <mergeCell ref="A19:A20"/>
    <mergeCell ref="J4:J15"/>
    <mergeCell ref="I4:I15"/>
    <mergeCell ref="H6:H15"/>
    <mergeCell ref="G6:G15"/>
    <mergeCell ref="F6:F15"/>
    <mergeCell ref="E4:E15"/>
    <mergeCell ref="D4:D15"/>
    <mergeCell ref="C4:C15"/>
    <mergeCell ref="A6:A15"/>
    <mergeCell ref="H16:H20"/>
    <mergeCell ref="J16:J20"/>
    <mergeCell ref="L6:L15"/>
    <mergeCell ref="K6:K15"/>
    <mergeCell ref="F31:F32"/>
    <mergeCell ref="E31:E32"/>
    <mergeCell ref="D31:D32"/>
    <mergeCell ref="Q4:Q15"/>
    <mergeCell ref="P6:P15"/>
    <mergeCell ref="O6:O15"/>
    <mergeCell ref="N6:N15"/>
    <mergeCell ref="M6:M15"/>
    <mergeCell ref="F19:F20"/>
    <mergeCell ref="Q16:Q20"/>
    <mergeCell ref="Q21:Q24"/>
    <mergeCell ref="Q31:Q32"/>
    <mergeCell ref="P31:P32"/>
    <mergeCell ref="O31:O32"/>
    <mergeCell ref="N31:N32"/>
    <mergeCell ref="M31:M32"/>
    <mergeCell ref="A31:A32"/>
    <mergeCell ref="L31:L32"/>
    <mergeCell ref="K31:K32"/>
    <mergeCell ref="J31:J32"/>
    <mergeCell ref="I31:I32"/>
    <mergeCell ref="H31:H32"/>
    <mergeCell ref="G31:G32"/>
  </mergeCells>
  <phoneticPr fontId="4" type="noConversion"/>
  <hyperlinks>
    <hyperlink ref="I3" r:id="rId1" xr:uid="{00000000-0004-0000-0000-000000000000}"/>
    <hyperlink ref="B4" r:id="rId2" xr:uid="{3F031EC3-5974-4551-AEE3-30730CBB0B86}"/>
    <hyperlink ref="B5" r:id="rId3" xr:uid="{861A6E86-DB54-4688-951E-41E711C6B937}"/>
    <hyperlink ref="B25" r:id="rId4" xr:uid="{6402D8CA-25CA-4949-988B-014D54A3F7C7}"/>
    <hyperlink ref="B26" r:id="rId5" xr:uid="{14995BD6-A29C-4593-917D-30826541225A}"/>
    <hyperlink ref="B31" r:id="rId6" xr:uid="{1B8EECB4-C014-4153-8794-6542B0820168}"/>
    <hyperlink ref="B32" r:id="rId7" xr:uid="{FC8EE0C1-9DAE-464B-A1BB-36086E60DD79}"/>
    <hyperlink ref="B41" r:id="rId8" xr:uid="{3D72E2D0-696B-42AA-977E-E45A768C21A0}"/>
    <hyperlink ref="B40" r:id="rId9" xr:uid="{176B6866-1BB3-42E5-BC33-AF6175845A68}"/>
    <hyperlink ref="B33" r:id="rId10" xr:uid="{B8073276-79AB-49A6-9F72-F2C764D983AD}"/>
    <hyperlink ref="B34" r:id="rId11" xr:uid="{F49B392E-B636-431C-96FC-2225AD13A5D4}"/>
    <hyperlink ref="B35" r:id="rId12" xr:uid="{2568C957-811E-4665-80CD-8FDE06C84EBA}"/>
    <hyperlink ref="B36" r:id="rId13" xr:uid="{A260FA1D-BCEE-4487-B19F-C66F79CDAADE}"/>
    <hyperlink ref="B37" r:id="rId14" xr:uid="{409228D7-D471-4EF6-B4FC-AFE79706B360}"/>
    <hyperlink ref="B38" r:id="rId15" xr:uid="{E621A2F6-E3D5-46CB-8851-7F51E3683D09}"/>
    <hyperlink ref="B39" r:id="rId16" xr:uid="{F422BFBD-43F5-41A7-80FC-4E1090EEECBE}"/>
    <hyperlink ref="B16" r:id="rId17" xr:uid="{53B99538-FDED-40F4-902E-EF6A36C75302}"/>
    <hyperlink ref="B17" r:id="rId18" xr:uid="{6DA8C384-95F5-4C9A-9D81-5FA2C3D68150}"/>
    <hyperlink ref="B18" r:id="rId19" xr:uid="{EAD5D614-FF57-4C1D-A222-AC2034ED54F0}"/>
    <hyperlink ref="B19" r:id="rId20" xr:uid="{0B708E4B-48E7-4CC7-B76B-FCF1984775FC}"/>
    <hyperlink ref="B20" r:id="rId21" xr:uid="{1A3C2D10-0A6D-4857-84D9-B19FE2C36842}"/>
    <hyperlink ref="B6" r:id="rId22" xr:uid="{9DD62FF1-6690-4B53-8B02-D5AD51E38D0C}"/>
    <hyperlink ref="B7" r:id="rId23" xr:uid="{8B164082-B302-4D28-BCF4-645F35F50F94}"/>
    <hyperlink ref="B8" r:id="rId24" xr:uid="{75DDCCA9-24A1-4171-8086-3D1F4444EAB3}"/>
    <hyperlink ref="B9" r:id="rId25" xr:uid="{371F3982-FA07-466A-BB51-5FD2BE95EB80}"/>
    <hyperlink ref="B10" r:id="rId26" xr:uid="{BAEAF88B-B1DA-43F3-8474-46D656FC9A8A}"/>
    <hyperlink ref="B11" r:id="rId27" xr:uid="{11C95E00-5B7D-4254-AE34-752F0E5CC0C9}"/>
    <hyperlink ref="B12" r:id="rId28" xr:uid="{700C675B-4931-46EF-B9D5-626A25B140B7}"/>
    <hyperlink ref="B13" r:id="rId29" xr:uid="{D8FA7ED4-69B4-46AE-9B16-A56D1FEF3421}"/>
    <hyperlink ref="B14" r:id="rId30" xr:uid="{C66C7FF8-1CCA-4DAA-9BFC-27ACF24F621F}"/>
    <hyperlink ref="B15" r:id="rId31" xr:uid="{F3B84058-5E02-4255-8E9C-F31C7B2C0C68}"/>
  </hyperlinks>
  <pageMargins left="0.7" right="0.7" top="0.75" bottom="0.75" header="0.3" footer="0.3"/>
  <pageSetup scale="34" orientation="landscape" horizontalDpi="4294967292" verticalDpi="4294967292" r:id="rId32"/>
  <extLst>
    <ext xmlns:mx="http://schemas.microsoft.com/office/mac/excel/2008/main" uri="{64002731-A6B0-56B0-2670-7721B7C09600}">
      <mx:PLV Mode="0" OnePage="0" WScale="4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ALSDA ALSDA</dc:creator>
  <cp:lastModifiedBy>Microsoft Office User</cp:lastModifiedBy>
  <cp:lastPrinted>2019-11-01T23:02:20Z</cp:lastPrinted>
  <dcterms:created xsi:type="dcterms:W3CDTF">2018-02-22T17:27:57Z</dcterms:created>
  <dcterms:modified xsi:type="dcterms:W3CDTF">2020-03-04T03:08:56Z</dcterms:modified>
</cp:coreProperties>
</file>